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92.168.1.250\共有\Airtech\製品資料\水すまし\"/>
    </mc:Choice>
  </mc:AlternateContent>
  <xr:revisionPtr revIDLastSave="0" documentId="13_ncr:1_{1F74E568-B0EF-459B-A616-DCD81964CB31}" xr6:coauthVersionLast="47" xr6:coauthVersionMax="47" xr10:uidLastSave="{00000000-0000-0000-0000-000000000000}"/>
  <bookViews>
    <workbookView xWindow="-108" yWindow="-108" windowWidth="23256" windowHeight="12456" xr2:uid="{8AE32717-7344-4E7C-815E-DE6F0AD06853}"/>
  </bookViews>
  <sheets>
    <sheet name="新計算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I21" i="1" s="1"/>
  <c r="G18" i="1"/>
  <c r="I18" i="1" s="1"/>
  <c r="G17" i="1"/>
  <c r="F17" i="1"/>
  <c r="C17" i="1"/>
  <c r="G16" i="1"/>
  <c r="I16" i="1" s="1"/>
  <c r="G15" i="1"/>
  <c r="I15" i="1" s="1"/>
  <c r="E15" i="1"/>
  <c r="C15" i="1"/>
  <c r="G14" i="1"/>
  <c r="I14" i="1" s="1"/>
  <c r="E14" i="1"/>
  <c r="C14" i="1"/>
  <c r="G13" i="1"/>
  <c r="F13" i="1"/>
  <c r="E13" i="1"/>
  <c r="C13" i="1"/>
  <c r="G12" i="1"/>
  <c r="F12" i="1"/>
  <c r="E12" i="1"/>
  <c r="C12" i="1"/>
  <c r="B12" i="1"/>
  <c r="B10" i="1"/>
  <c r="I12" i="1" l="1"/>
  <c r="I17" i="1"/>
  <c r="I13" i="1"/>
  <c r="I19" i="1" l="1"/>
  <c r="I22" i="1"/>
</calcChain>
</file>

<file path=xl/sharedStrings.xml><?xml version="1.0" encoding="utf-8"?>
<sst xmlns="http://schemas.openxmlformats.org/spreadsheetml/2006/main" count="53" uniqueCount="40">
  <si>
    <t>《注意事項》</t>
    <rPh sb="1" eb="5">
      <t>チュウイジコウ</t>
    </rPh>
    <phoneticPr fontId="2"/>
  </si>
  <si>
    <t>メーカー
出荷単位</t>
    <rPh sb="5" eb="9">
      <t>シュッカタンイ</t>
    </rPh>
    <phoneticPr fontId="2"/>
  </si>
  <si>
    <t>型式</t>
    <rPh sb="0" eb="2">
      <t>カタシキ</t>
    </rPh>
    <phoneticPr fontId="2"/>
  </si>
  <si>
    <t>品名</t>
    <rPh sb="0" eb="2">
      <t>ヒンンメイ</t>
    </rPh>
    <phoneticPr fontId="2"/>
  </si>
  <si>
    <t>規格</t>
    <rPh sb="0" eb="2">
      <t>キカク</t>
    </rPh>
    <phoneticPr fontId="2"/>
  </si>
  <si>
    <r>
      <t xml:space="preserve">設計単価
</t>
    </r>
    <r>
      <rPr>
        <b/>
        <sz val="10"/>
        <color theme="1"/>
        <rFont val="游ゴシック"/>
        <family val="3"/>
        <charset val="128"/>
        <scheme val="minor"/>
      </rPr>
      <t>※標準販売価格</t>
    </r>
    <rPh sb="0" eb="4">
      <t>セッケイタンカ</t>
    </rPh>
    <rPh sb="6" eb="8">
      <t>ヒョウジュン</t>
    </rPh>
    <rPh sb="8" eb="12">
      <t>ハンバイカカク</t>
    </rPh>
    <phoneticPr fontId="2"/>
  </si>
  <si>
    <r>
      <t xml:space="preserve">必要数量
</t>
    </r>
    <r>
      <rPr>
        <b/>
        <sz val="10"/>
        <color theme="1"/>
        <rFont val="游ゴシック"/>
        <family val="3"/>
        <charset val="128"/>
        <scheme val="minor"/>
      </rPr>
      <t>（設計数量計算）
※小数点以下切り捨て</t>
    </r>
    <rPh sb="0" eb="4">
      <t>ヒツヨウスウリョウ</t>
    </rPh>
    <rPh sb="6" eb="10">
      <t>セッケイスウリョウ</t>
    </rPh>
    <rPh sb="10" eb="12">
      <t>ケイサン</t>
    </rPh>
    <rPh sb="15" eb="18">
      <t>ショウスウテン</t>
    </rPh>
    <rPh sb="18" eb="20">
      <t>イカ</t>
    </rPh>
    <rPh sb="20" eb="21">
      <t>キ</t>
    </rPh>
    <rPh sb="22" eb="23">
      <t>ス</t>
    </rPh>
    <phoneticPr fontId="2"/>
  </si>
  <si>
    <t>単位</t>
    <rPh sb="0" eb="2">
      <t>タンイ</t>
    </rPh>
    <phoneticPr fontId="2"/>
  </si>
  <si>
    <r>
      <rPr>
        <b/>
        <sz val="16"/>
        <color theme="1"/>
        <rFont val="游ゴシック"/>
        <family val="3"/>
        <charset val="128"/>
        <scheme val="minor"/>
      </rPr>
      <t>設計金額</t>
    </r>
    <r>
      <rPr>
        <b/>
        <sz val="11"/>
        <color theme="1"/>
        <rFont val="游ゴシック"/>
        <family val="3"/>
        <charset val="128"/>
        <scheme val="minor"/>
      </rPr>
      <t xml:space="preserve">
</t>
    </r>
    <r>
      <rPr>
        <b/>
        <sz val="10"/>
        <color theme="1"/>
        <rFont val="游ゴシック"/>
        <family val="3"/>
        <charset val="128"/>
        <scheme val="minor"/>
      </rPr>
      <t>（設計数量計算）</t>
    </r>
    <rPh sb="0" eb="4">
      <t>セッケイキンガク</t>
    </rPh>
    <phoneticPr fontId="2"/>
  </si>
  <si>
    <r>
      <t xml:space="preserve">設計数量
</t>
    </r>
    <r>
      <rPr>
        <b/>
        <sz val="10"/>
        <color theme="1"/>
        <rFont val="游ゴシック"/>
        <family val="3"/>
        <charset val="128"/>
        <scheme val="minor"/>
      </rPr>
      <t>※消耗品1個辺りの
穿孔可能距離/mm</t>
    </r>
    <rPh sb="0" eb="4">
      <t>セッケイスウリョウ</t>
    </rPh>
    <rPh sb="6" eb="9">
      <t>ショウモウヒン</t>
    </rPh>
    <rPh sb="10" eb="11">
      <t>コ</t>
    </rPh>
    <rPh sb="11" eb="12">
      <t>アタ</t>
    </rPh>
    <rPh sb="15" eb="19">
      <t>センコウカノウ</t>
    </rPh>
    <rPh sb="19" eb="21">
      <t>キョリ</t>
    </rPh>
    <phoneticPr fontId="2"/>
  </si>
  <si>
    <r>
      <t xml:space="preserve">設計数量
</t>
    </r>
    <r>
      <rPr>
        <b/>
        <sz val="12"/>
        <color theme="1"/>
        <rFont val="游ゴシック"/>
        <family val="3"/>
        <charset val="128"/>
        <scheme val="minor"/>
      </rPr>
      <t>※消耗品1個辺りの
穴数
(最大穿孔深さ設定時)</t>
    </r>
    <rPh sb="0" eb="4">
      <t>セッケイスウリョウ</t>
    </rPh>
    <rPh sb="6" eb="9">
      <t>ショウモウヒン</t>
    </rPh>
    <rPh sb="10" eb="11">
      <t>コ</t>
    </rPh>
    <rPh sb="11" eb="12">
      <t>アタ</t>
    </rPh>
    <rPh sb="15" eb="17">
      <t>ケツスウ</t>
    </rPh>
    <rPh sb="19" eb="24">
      <t>サイダイセンコウフカ</t>
    </rPh>
    <rPh sb="25" eb="28">
      <t>セッテイジ</t>
    </rPh>
    <phoneticPr fontId="2"/>
  </si>
  <si>
    <t>ダイヤチップ</t>
    <phoneticPr fontId="2"/>
  </si>
  <si>
    <t>個</t>
    <rPh sb="0" eb="1">
      <t>コ</t>
    </rPh>
    <phoneticPr fontId="2"/>
  </si>
  <si>
    <t>1本</t>
    <rPh sb="1" eb="2">
      <t>ホン</t>
    </rPh>
    <phoneticPr fontId="2"/>
  </si>
  <si>
    <t>シャンク</t>
    <phoneticPr fontId="2"/>
  </si>
  <si>
    <t>本</t>
    <rPh sb="0" eb="1">
      <t>ホン</t>
    </rPh>
    <phoneticPr fontId="2"/>
  </si>
  <si>
    <t>1個</t>
    <phoneticPr fontId="2"/>
  </si>
  <si>
    <t>金属ブッシュ</t>
    <phoneticPr fontId="2"/>
  </si>
  <si>
    <t>ゴムブッシュ</t>
    <phoneticPr fontId="2"/>
  </si>
  <si>
    <t>1袋（10枚）</t>
    <rPh sb="1" eb="2">
      <t>タイ</t>
    </rPh>
    <rPh sb="5" eb="6">
      <t>マイ</t>
    </rPh>
    <phoneticPr fontId="2"/>
  </si>
  <si>
    <t>-</t>
    <phoneticPr fontId="2"/>
  </si>
  <si>
    <t>ろ過フィルター</t>
  </si>
  <si>
    <t>枚</t>
    <rPh sb="0" eb="1">
      <t>マイ</t>
    </rPh>
    <phoneticPr fontId="2"/>
  </si>
  <si>
    <t>注水ボディ</t>
    <phoneticPr fontId="2"/>
  </si>
  <si>
    <t>バキュームポンプ</t>
  </si>
  <si>
    <t>合計</t>
    <rPh sb="0" eb="2">
      <t>ゴウケイ</t>
    </rPh>
    <phoneticPr fontId="2"/>
  </si>
  <si>
    <t>【別途座堀チップが必要な場合】</t>
    <rPh sb="1" eb="3">
      <t>ベット</t>
    </rPh>
    <rPh sb="3" eb="5">
      <t>ザボリ</t>
    </rPh>
    <rPh sb="9" eb="11">
      <t>ヒツヨウ</t>
    </rPh>
    <rPh sb="12" eb="14">
      <t>バアイ</t>
    </rPh>
    <phoneticPr fontId="2"/>
  </si>
  <si>
    <t>座掘用ダイヤチップ</t>
    <phoneticPr fontId="2"/>
  </si>
  <si>
    <r>
      <t>合計</t>
    </r>
    <r>
      <rPr>
        <sz val="12"/>
        <color theme="1"/>
        <rFont val="游ゴシック"/>
        <family val="3"/>
        <charset val="128"/>
        <scheme val="minor"/>
      </rPr>
      <t>（座堀チップが必要な場合）</t>
    </r>
    <rPh sb="0" eb="2">
      <t>ゴウケイ</t>
    </rPh>
    <rPh sb="9" eb="11">
      <t>ヒツヨウ</t>
    </rPh>
    <phoneticPr fontId="2"/>
  </si>
  <si>
    <t>※使用方法・・・オレンジ色の欄に半角数字を入力すると、必要な消耗品の「目安」が自動的に算出されます。</t>
    <rPh sb="1" eb="5">
      <t>シヨウホウホウ</t>
    </rPh>
    <rPh sb="12" eb="13">
      <t>イロ</t>
    </rPh>
    <rPh sb="14" eb="15">
      <t>ラン</t>
    </rPh>
    <rPh sb="16" eb="20">
      <t>ハンカクスウジ</t>
    </rPh>
    <rPh sb="21" eb="23">
      <t>ニュウリョク</t>
    </rPh>
    <rPh sb="27" eb="29">
      <t>ヒツヨウ</t>
    </rPh>
    <rPh sb="30" eb="33">
      <t>ショウモウヒン</t>
    </rPh>
    <rPh sb="35" eb="37">
      <t>メヤス</t>
    </rPh>
    <rPh sb="39" eb="42">
      <t>ジドウテキ</t>
    </rPh>
    <rPh sb="43" eb="45">
      <t>サンシュツ</t>
    </rPh>
    <phoneticPr fontId="2"/>
  </si>
  <si>
    <t>水すまし 消耗品必要数簡易計算表</t>
    <rPh sb="0" eb="1">
      <t>ミズ</t>
    </rPh>
    <rPh sb="5" eb="8">
      <t>ショウモウヒン</t>
    </rPh>
    <rPh sb="8" eb="11">
      <t>ヒツヨウスウ</t>
    </rPh>
    <rPh sb="11" eb="16">
      <t>カンイケイサンヒョウ</t>
    </rPh>
    <phoneticPr fontId="2"/>
  </si>
  <si>
    <t>■「実施工使用数」や「必要数量」はあくまで「目安」となります。
 作業者様の使用具合、タイルの硬さ、躯体中の礫、取り扱い方等によって耐久性に大きな違いが生じることがあります。</t>
    <rPh sb="11" eb="15">
      <t>ヒツヨウスウリョウ</t>
    </rPh>
    <rPh sb="22" eb="24">
      <t>メヤス</t>
    </rPh>
    <phoneticPr fontId="2"/>
  </si>
  <si>
    <t>穴数（横に穴数を入力）</t>
    <rPh sb="0" eb="2">
      <t>ケツスウ</t>
    </rPh>
    <rPh sb="3" eb="4">
      <t>ヨコ</t>
    </rPh>
    <rPh sb="5" eb="7">
      <t>ケツスウ</t>
    </rPh>
    <rPh sb="8" eb="10">
      <t>ニュウリョク</t>
    </rPh>
    <phoneticPr fontId="2"/>
  </si>
  <si>
    <t>穿孔深さ(横に深さ/㎜を入力)</t>
    <rPh sb="0" eb="3">
      <t>センコウフカ</t>
    </rPh>
    <rPh sb="5" eb="6">
      <t>ヨコ</t>
    </rPh>
    <rPh sb="7" eb="8">
      <t>フカ</t>
    </rPh>
    <rPh sb="12" eb="14">
      <t>ニュウリョク</t>
    </rPh>
    <phoneticPr fontId="2"/>
  </si>
  <si>
    <t>穿孔径(横に穴径/φを入力)</t>
    <rPh sb="0" eb="3">
      <t>センコウケイ</t>
    </rPh>
    <rPh sb="4" eb="5">
      <t>ヨコ</t>
    </rPh>
    <rPh sb="6" eb="8">
      <t>アナケイ</t>
    </rPh>
    <rPh sb="11" eb="13">
      <t>ニュウリョク</t>
    </rPh>
    <phoneticPr fontId="2"/>
  </si>
  <si>
    <t>型式（水すましATシリーズ/型を入力）
旧→1、Ⅱ→2、Ⅲ→3、Ⅳ→4</t>
    <rPh sb="0" eb="2">
      <t>カタシキ</t>
    </rPh>
    <rPh sb="3" eb="4">
      <t>ミズ</t>
    </rPh>
    <rPh sb="14" eb="15">
      <t>カタ</t>
    </rPh>
    <rPh sb="16" eb="18">
      <t>ニュウリョク</t>
    </rPh>
    <rPh sb="20" eb="21">
      <t>キュウ</t>
    </rPh>
    <phoneticPr fontId="2"/>
  </si>
  <si>
    <r>
      <t xml:space="preserve">穴 </t>
    </r>
    <r>
      <rPr>
        <sz val="16"/>
        <color theme="1"/>
        <rFont val="游ゴシック"/>
        <family val="3"/>
        <charset val="128"/>
        <scheme val="minor"/>
      </rPr>
      <t>半角数字</t>
    </r>
    <rPh sb="0" eb="1">
      <t>ケツ</t>
    </rPh>
    <phoneticPr fontId="2"/>
  </si>
  <si>
    <r>
      <t xml:space="preserve">㎜ </t>
    </r>
    <r>
      <rPr>
        <sz val="16"/>
        <color theme="1"/>
        <rFont val="游ゴシック"/>
        <family val="3"/>
        <charset val="128"/>
        <scheme val="minor"/>
      </rPr>
      <t>半角数字</t>
    </r>
    <phoneticPr fontId="2"/>
  </si>
  <si>
    <r>
      <t>Φ</t>
    </r>
    <r>
      <rPr>
        <sz val="16"/>
        <color theme="1"/>
        <rFont val="游ゴシック"/>
        <family val="3"/>
        <charset val="128"/>
        <scheme val="minor"/>
      </rPr>
      <t xml:space="preserve"> 半角数字</t>
    </r>
    <phoneticPr fontId="2"/>
  </si>
  <si>
    <r>
      <t xml:space="preserve">型 </t>
    </r>
    <r>
      <rPr>
        <sz val="16"/>
        <color theme="1"/>
        <rFont val="游ゴシック"/>
        <family val="3"/>
        <charset val="128"/>
        <scheme val="minor"/>
      </rPr>
      <t>半角数字</t>
    </r>
    <rPh sb="0" eb="1">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</si>
</sst>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quot;Φ&quot;"/>
    <numFmt numFmtId="177" formatCode="0&quot;mm穴&quot;"/>
    <numFmt numFmtId="178" formatCode="&quot;¥&quot;#,##0_);[Red]\(&quot;¥&quot;#,##0\)"/>
    <numFmt numFmtId="179" formatCode="0.00&quot;Φ&quot;"/>
    <numFmt numFmtId="180" formatCode="0.000&quot;Φ&quot;"/>
    <numFmt numFmtId="181" formatCode="0.0"/>
    <numFmt numFmtId="182" formatCode="0_);[Red]\(0\)"/>
    <numFmt numFmtId="183" formatCode="0.0_);[Red]\(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30"/>
      <color theme="1"/>
      <name val="游ゴシック"/>
      <family val="3"/>
      <charset val="128"/>
      <scheme val="minor"/>
    </font>
    <font>
      <sz val="20"/>
      <color theme="1"/>
      <name val="游ゴシック"/>
      <family val="2"/>
      <charset val="128"/>
      <scheme val="minor"/>
    </font>
    <font>
      <b/>
      <sz val="20"/>
      <color theme="1"/>
      <name val="游ゴシック"/>
      <family val="3"/>
      <charset val="128"/>
      <scheme val="minor"/>
    </font>
    <font>
      <b/>
      <sz val="30"/>
      <color theme="1"/>
      <name val="游ゴシック"/>
      <family val="3"/>
      <charset val="128"/>
      <scheme val="minor"/>
    </font>
    <font>
      <b/>
      <sz val="11"/>
      <color theme="1"/>
      <name val="游ゴシック"/>
      <family val="3"/>
      <charset val="128"/>
      <scheme val="minor"/>
    </font>
    <font>
      <b/>
      <sz val="26"/>
      <color rgb="FFFF0000"/>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sz val="16"/>
      <color theme="1"/>
      <name val="Arial Unicode MS"/>
      <family val="3"/>
      <charset val="128"/>
    </font>
    <font>
      <sz val="12"/>
      <color theme="1"/>
      <name val="游ゴシック"/>
      <family val="3"/>
      <charset val="128"/>
      <scheme val="minor"/>
    </font>
    <font>
      <sz val="12"/>
      <color theme="1"/>
      <name val="游ゴシック"/>
      <family val="2"/>
      <charset val="128"/>
      <scheme val="minor"/>
    </font>
    <font>
      <sz val="14"/>
      <color theme="1"/>
      <name val="游ゴシック"/>
      <family val="3"/>
      <charset val="128"/>
      <scheme val="minor"/>
    </font>
    <font>
      <sz val="20"/>
      <color theme="1"/>
      <name val="游ゴシック"/>
      <family val="3"/>
      <charset val="128"/>
      <scheme val="minor"/>
    </font>
    <font>
      <b/>
      <sz val="18"/>
      <color theme="1"/>
      <name val="游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7">
    <xf numFmtId="0" fontId="0" fillId="0" borderId="0" xfId="0">
      <alignment vertical="center"/>
    </xf>
    <xf numFmtId="0" fontId="4" fillId="0" borderId="0" xfId="0" applyFont="1">
      <alignment vertical="center"/>
    </xf>
    <xf numFmtId="0" fontId="0" fillId="0" borderId="0" xfId="0" applyAlignment="1">
      <alignment vertical="center" wrapText="1"/>
    </xf>
    <xf numFmtId="0" fontId="8" fillId="0" borderId="0" xfId="0" applyFont="1">
      <alignment vertical="center"/>
    </xf>
    <xf numFmtId="0" fontId="5" fillId="0" borderId="0" xfId="0" applyFont="1" applyAlignment="1">
      <alignment horizontal="center" vertical="center" wrapText="1"/>
    </xf>
    <xf numFmtId="177" fontId="6" fillId="0" borderId="0" xfId="0" applyNumberFormat="1" applyFont="1" applyAlignment="1" applyProtection="1">
      <alignment horizontal="center" vertical="center"/>
      <protection locked="0"/>
    </xf>
    <xf numFmtId="0" fontId="7" fillId="0" borderId="0" xfId="0" applyFont="1">
      <alignment vertical="center"/>
    </xf>
    <xf numFmtId="0" fontId="9" fillId="0" borderId="1"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0" borderId="2" xfId="0" applyFont="1" applyBorder="1" applyAlignment="1">
      <alignment horizontal="center" vertical="center"/>
    </xf>
    <xf numFmtId="0" fontId="9" fillId="3" borderId="2"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lignment vertic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xf>
    <xf numFmtId="0" fontId="12" fillId="3" borderId="2" xfId="0" applyFont="1" applyFill="1" applyBorder="1" applyAlignment="1">
      <alignment horizontal="center" vertical="center"/>
    </xf>
    <xf numFmtId="0" fontId="12" fillId="0" borderId="2" xfId="0" applyFont="1" applyBorder="1" applyAlignment="1">
      <alignment horizontal="center" vertical="center"/>
    </xf>
    <xf numFmtId="176" fontId="12" fillId="3" borderId="2" xfId="0" applyNumberFormat="1" applyFont="1" applyFill="1" applyBorder="1" applyAlignment="1">
      <alignment horizontal="center" vertical="center"/>
    </xf>
    <xf numFmtId="6" fontId="13" fillId="0" borderId="1" xfId="1" applyFont="1" applyBorder="1" applyAlignment="1">
      <alignment horizontal="center" vertical="center"/>
    </xf>
    <xf numFmtId="0" fontId="14" fillId="3" borderId="1" xfId="0" applyFont="1" applyFill="1" applyBorder="1">
      <alignment vertical="center"/>
    </xf>
    <xf numFmtId="178" fontId="13" fillId="0" borderId="1" xfId="0" applyNumberFormat="1" applyFont="1" applyBorder="1" applyAlignment="1">
      <alignment vertical="center" shrinkToFit="1"/>
    </xf>
    <xf numFmtId="0" fontId="13" fillId="0" borderId="1" xfId="0" applyFont="1" applyBorder="1" applyAlignment="1">
      <alignment horizontal="center" vertical="center"/>
    </xf>
    <xf numFmtId="179" fontId="12" fillId="3" borderId="2" xfId="0" applyNumberFormat="1" applyFont="1" applyFill="1" applyBorder="1" applyAlignment="1">
      <alignment horizontal="center" vertical="center"/>
    </xf>
    <xf numFmtId="180" fontId="12" fillId="3" borderId="2" xfId="0" applyNumberFormat="1" applyFont="1" applyFill="1" applyBorder="1" applyAlignment="1">
      <alignment horizontal="center" vertical="center"/>
    </xf>
    <xf numFmtId="178" fontId="13" fillId="0" borderId="1" xfId="0" applyNumberFormat="1" applyFont="1" applyBorder="1" applyAlignment="1">
      <alignment horizontal="center" vertical="center"/>
    </xf>
    <xf numFmtId="178" fontId="12" fillId="0" borderId="1" xfId="0" applyNumberFormat="1" applyFont="1" applyBorder="1" applyAlignment="1">
      <alignment horizontal="center" vertical="center"/>
    </xf>
    <xf numFmtId="3" fontId="12" fillId="0" borderId="1" xfId="0" applyNumberFormat="1" applyFont="1" applyBorder="1" applyAlignment="1">
      <alignment horizontal="center" vertical="center"/>
    </xf>
    <xf numFmtId="0" fontId="12" fillId="0" borderId="0" xfId="0" applyFont="1">
      <alignment vertical="center"/>
    </xf>
    <xf numFmtId="3" fontId="12" fillId="0" borderId="0" xfId="0" applyNumberFormat="1" applyFont="1" applyAlignment="1">
      <alignment horizontal="center" vertical="center"/>
    </xf>
    <xf numFmtId="0" fontId="13" fillId="0" borderId="0" xfId="0" applyFont="1">
      <alignment vertical="center"/>
    </xf>
    <xf numFmtId="0" fontId="13" fillId="0" borderId="2" xfId="0" applyFont="1" applyBorder="1" applyAlignment="1">
      <alignment horizontal="center" vertical="center"/>
    </xf>
    <xf numFmtId="181" fontId="14" fillId="3" borderId="1" xfId="0" applyNumberFormat="1" applyFont="1" applyFill="1" applyBorder="1">
      <alignment vertical="center"/>
    </xf>
    <xf numFmtId="0" fontId="13" fillId="0" borderId="1" xfId="0" applyFont="1" applyBorder="1">
      <alignment vertical="center"/>
    </xf>
    <xf numFmtId="0" fontId="16" fillId="0" borderId="0" xfId="0" applyFont="1">
      <alignment vertical="center"/>
    </xf>
    <xf numFmtId="0" fontId="0" fillId="0" borderId="0" xfId="0" applyAlignment="1">
      <alignment horizontal="left" vertical="center" wrapText="1"/>
    </xf>
    <xf numFmtId="0" fontId="6" fillId="2" borderId="1" xfId="0" applyFont="1" applyFill="1" applyBorder="1" applyAlignment="1" applyProtection="1">
      <alignment horizontal="center" vertical="center" wrapText="1"/>
      <protection locked="0"/>
    </xf>
    <xf numFmtId="182" fontId="6" fillId="2" borderId="1" xfId="0" applyNumberFormat="1" applyFont="1" applyFill="1" applyBorder="1" applyAlignment="1" applyProtection="1">
      <alignment horizontal="center" vertical="center" wrapText="1"/>
      <protection locked="0"/>
    </xf>
    <xf numFmtId="0" fontId="17" fillId="0" borderId="0" xfId="0" applyFont="1">
      <alignment vertical="center"/>
    </xf>
    <xf numFmtId="0" fontId="18" fillId="0" borderId="0" xfId="0" applyFont="1">
      <alignment vertical="center"/>
    </xf>
    <xf numFmtId="0" fontId="9" fillId="0" borderId="1" xfId="0" applyFont="1" applyBorder="1" applyAlignment="1">
      <alignment horizontal="left" vertical="center" wrapText="1"/>
    </xf>
    <xf numFmtId="0" fontId="9" fillId="0" borderId="1" xfId="0" applyFont="1" applyBorder="1" applyAlignment="1">
      <alignment horizontal="right" vertical="center" wrapText="1"/>
    </xf>
    <xf numFmtId="0" fontId="5" fillId="2" borderId="0" xfId="0" applyFont="1" applyFill="1" applyAlignment="1">
      <alignment horizontal="left" vertical="center"/>
    </xf>
    <xf numFmtId="0" fontId="3" fillId="0" borderId="0" xfId="0" applyFont="1" applyAlignment="1">
      <alignment horizontal="center" vertical="center"/>
    </xf>
    <xf numFmtId="0" fontId="19" fillId="0" borderId="1" xfId="0" applyFont="1" applyBorder="1" applyAlignment="1">
      <alignment horizontal="left" vertical="center" wrapText="1"/>
    </xf>
    <xf numFmtId="0" fontId="9" fillId="0" borderId="1" xfId="0" applyFont="1" applyBorder="1" applyAlignment="1">
      <alignment horizontal="center" vertical="center" wrapText="1"/>
    </xf>
    <xf numFmtId="0" fontId="18" fillId="0" borderId="0" xfId="0" applyFont="1" applyAlignment="1">
      <alignment horizontal="left" vertical="center" wrapText="1"/>
    </xf>
    <xf numFmtId="183" fontId="6" fillId="2" borderId="1" xfId="0" applyNumberFormat="1" applyFont="1" applyFill="1" applyBorder="1" applyAlignment="1" applyProtection="1">
      <alignment horizontal="center" vertical="center" wrapText="1"/>
      <protection locked="0"/>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519544</xdr:colOff>
      <xdr:row>5</xdr:row>
      <xdr:rowOff>325593</xdr:rowOff>
    </xdr:from>
    <xdr:to>
      <xdr:col>10</xdr:col>
      <xdr:colOff>1413163</xdr:colOff>
      <xdr:row>8</xdr:row>
      <xdr:rowOff>221677</xdr:rowOff>
    </xdr:to>
    <xdr:sp macro="" textlink="">
      <xdr:nvSpPr>
        <xdr:cNvPr id="3" name="矢印: 下 2">
          <a:extLst>
            <a:ext uri="{FF2B5EF4-FFF2-40B4-BE49-F238E27FC236}">
              <a16:creationId xmlns:a16="http://schemas.microsoft.com/office/drawing/2014/main" id="{E8AD961E-6241-859C-7830-B1C8D795D860}"/>
            </a:ext>
          </a:extLst>
        </xdr:cNvPr>
        <xdr:cNvSpPr/>
      </xdr:nvSpPr>
      <xdr:spPr>
        <a:xfrm rot="5400000">
          <a:off x="9871366" y="1239989"/>
          <a:ext cx="2306775" cy="5631873"/>
        </a:xfrm>
        <a:prstGeom prst="down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kumimoji="1" lang="en-US" altLang="ja-JP" sz="1800" b="1">
              <a:solidFill>
                <a:schemeClr val="tx1"/>
              </a:solidFill>
            </a:rPr>
            <a:t>4</a:t>
          </a:r>
          <a:r>
            <a:rPr kumimoji="1" lang="ja-JP" altLang="en-US" sz="1800" b="1">
              <a:solidFill>
                <a:schemeClr val="tx1"/>
              </a:solidFill>
            </a:rPr>
            <a:t>項目すべて入力してください</a:t>
          </a:r>
          <a:endParaRPr kumimoji="1" lang="en-US" altLang="ja-JP" sz="1800" b="1">
            <a:solidFill>
              <a:schemeClr val="tx1"/>
            </a:solidFill>
          </a:endParaRPr>
        </a:p>
        <a:p>
          <a:pPr algn="ctr"/>
          <a:r>
            <a:rPr kumimoji="1" lang="ja-JP" altLang="en-US" sz="1800" b="1">
              <a:solidFill>
                <a:schemeClr val="tx1"/>
              </a:solidFill>
            </a:rPr>
            <a:t>型式が未定の場合は未入力でも算出可能です</a:t>
          </a:r>
          <a:endParaRPr kumimoji="1" lang="en-US" altLang="ja-JP" sz="18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554B-58D9-4A46-AEBD-B79569359B26}">
  <sheetPr>
    <pageSetUpPr fitToPage="1"/>
  </sheetPr>
  <dimension ref="A1:L22"/>
  <sheetViews>
    <sheetView tabSelected="1" zoomScale="55" zoomScaleNormal="55" workbookViewId="0">
      <selection activeCell="U8" sqref="U8"/>
    </sheetView>
  </sheetViews>
  <sheetFormatPr defaultRowHeight="18" x14ac:dyDescent="0.45"/>
  <cols>
    <col min="1" max="1" width="2" customWidth="1"/>
    <col min="2" max="2" width="17.59765625" customWidth="1"/>
    <col min="3" max="3" width="15.69921875" customWidth="1"/>
    <col min="4" max="4" width="26.09765625" customWidth="1"/>
    <col min="5" max="5" width="23.69921875" customWidth="1"/>
    <col min="6" max="6" width="15.8984375" customWidth="1"/>
    <col min="7" max="7" width="20.19921875" customWidth="1"/>
    <col min="8" max="8" width="8.3984375" customWidth="1"/>
    <col min="9" max="9" width="16.09765625" customWidth="1"/>
    <col min="10" max="10" width="17.5" customWidth="1"/>
    <col min="11" max="11" width="22.5" customWidth="1"/>
  </cols>
  <sheetData>
    <row r="1" spans="1:12" ht="48" x14ac:dyDescent="0.45">
      <c r="B1" s="42" t="s">
        <v>30</v>
      </c>
      <c r="C1" s="42"/>
      <c r="D1" s="42"/>
      <c r="E1" s="42"/>
      <c r="F1" s="42"/>
      <c r="G1" s="42"/>
      <c r="H1" s="42"/>
      <c r="I1" s="42"/>
      <c r="J1" s="42"/>
      <c r="K1" s="42"/>
    </row>
    <row r="2" spans="1:12" ht="32.4" x14ac:dyDescent="0.45">
      <c r="B2" s="41" t="s">
        <v>29</v>
      </c>
      <c r="C2" s="41"/>
      <c r="D2" s="41"/>
      <c r="E2" s="41"/>
      <c r="F2" s="41"/>
      <c r="G2" s="41"/>
      <c r="H2" s="41"/>
      <c r="I2" s="41"/>
      <c r="J2" s="41"/>
      <c r="K2" s="41"/>
    </row>
    <row r="3" spans="1:12" s="33" customFormat="1" ht="32.4" x14ac:dyDescent="0.45">
      <c r="B3" s="38" t="s">
        <v>0</v>
      </c>
    </row>
    <row r="4" spans="1:12" s="37" customFormat="1" ht="70.8" customHeight="1" x14ac:dyDescent="0.45">
      <c r="B4" s="45" t="s">
        <v>31</v>
      </c>
      <c r="C4" s="45"/>
      <c r="D4" s="45"/>
      <c r="E4" s="45"/>
      <c r="F4" s="45"/>
      <c r="G4" s="45"/>
      <c r="H4" s="45"/>
      <c r="I4" s="45"/>
      <c r="J4" s="45"/>
      <c r="K4" s="45"/>
    </row>
    <row r="6" spans="1:12" s="2" customFormat="1" ht="63.6" customHeight="1" x14ac:dyDescent="0.45">
      <c r="B6" s="43" t="s">
        <v>32</v>
      </c>
      <c r="C6" s="43"/>
      <c r="D6" s="43"/>
      <c r="E6" s="35"/>
      <c r="F6" s="39" t="s">
        <v>36</v>
      </c>
      <c r="L6" s="34"/>
    </row>
    <row r="7" spans="1:12" s="2" customFormat="1" ht="63.6" customHeight="1" x14ac:dyDescent="0.45">
      <c r="B7" s="43" t="s">
        <v>33</v>
      </c>
      <c r="C7" s="43"/>
      <c r="D7" s="43"/>
      <c r="E7" s="46"/>
      <c r="F7" s="39" t="s">
        <v>37</v>
      </c>
    </row>
    <row r="8" spans="1:12" s="2" customFormat="1" ht="63.6" customHeight="1" x14ac:dyDescent="0.45">
      <c r="B8" s="43" t="s">
        <v>34</v>
      </c>
      <c r="C8" s="43"/>
      <c r="D8" s="43"/>
      <c r="E8" s="46"/>
      <c r="F8" s="39" t="s">
        <v>38</v>
      </c>
    </row>
    <row r="9" spans="1:12" s="2" customFormat="1" ht="63.6" customHeight="1" x14ac:dyDescent="0.45">
      <c r="B9" s="43" t="s">
        <v>35</v>
      </c>
      <c r="C9" s="43"/>
      <c r="D9" s="43"/>
      <c r="E9" s="36"/>
      <c r="F9" s="39" t="s">
        <v>39</v>
      </c>
    </row>
    <row r="10" spans="1:12" ht="40.950000000000003" customHeight="1" x14ac:dyDescent="0.45">
      <c r="B10" s="3" t="str">
        <f>IF(AND(E8 = 24, E9 &lt;= 3), "警告！24Φは4型以降の型式にしか適合できません", "")</f>
        <v/>
      </c>
      <c r="D10" s="4"/>
      <c r="E10" s="5"/>
    </row>
    <row r="11" spans="1:12" ht="85.8" x14ac:dyDescent="0.45">
      <c r="A11" s="6"/>
      <c r="B11" s="7" t="s">
        <v>1</v>
      </c>
      <c r="C11" s="8" t="s">
        <v>2</v>
      </c>
      <c r="D11" s="9" t="s">
        <v>3</v>
      </c>
      <c r="E11" s="10" t="s">
        <v>4</v>
      </c>
      <c r="F11" s="7" t="s">
        <v>5</v>
      </c>
      <c r="G11" s="11" t="s">
        <v>6</v>
      </c>
      <c r="H11" s="12" t="s">
        <v>7</v>
      </c>
      <c r="I11" s="13" t="s">
        <v>8</v>
      </c>
      <c r="J11" s="7" t="s">
        <v>9</v>
      </c>
      <c r="K11" s="7" t="s">
        <v>10</v>
      </c>
    </row>
    <row r="12" spans="1:12" ht="26.4" x14ac:dyDescent="0.45">
      <c r="B12" s="14" t="str">
        <f>IF(E8 &gt;= 7.5, "1個", "1箱10個入")</f>
        <v>1箱10個入</v>
      </c>
      <c r="C12" s="15" t="str">
        <f>IF(OR(AND(E8 &gt;= 0, E8 &lt;= 10.5), E8 = 19), "-", IF(AND(E8 &gt;= 12.7, E8 &lt;= 24), "2点式", E8 &amp; "Φ"))</f>
        <v>-</v>
      </c>
      <c r="D12" s="16" t="s">
        <v>11</v>
      </c>
      <c r="E12" s="17">
        <f>E8</f>
        <v>0</v>
      </c>
      <c r="F12" s="18" t="str">
        <f>IF(E8 = 4, "\2,100",
IF(AND(E8 &gt;= 5, E8 &lt;= 6.5), "\1,900",
IF(AND(E8 &gt;= 12.7, E8 &lt;= 18), "\8,400",
IF(E8 = 19, "\30,000",
IF(E8 = 24, "\35,000",
"別途見積")))))</f>
        <v>別途見積</v>
      </c>
      <c r="G12" s="19">
        <f>CEILING((E6 * E7) / 3200, 1)</f>
        <v>0</v>
      </c>
      <c r="H12" s="12" t="s">
        <v>12</v>
      </c>
      <c r="I12" s="20" t="e">
        <f t="shared" ref="I12:I18" si="0">F12*G12</f>
        <v>#VALUE!</v>
      </c>
      <c r="J12" s="21">
        <v>3200</v>
      </c>
      <c r="K12" s="21">
        <v>40</v>
      </c>
    </row>
    <row r="13" spans="1:12" ht="26.4" x14ac:dyDescent="0.45">
      <c r="B13" s="14" t="s">
        <v>13</v>
      </c>
      <c r="C13" s="15" t="str">
        <f>IF(OR(AND(E8 &gt;= 0, E8 &lt;= 10.5), E8 = 19), "-", IF(AND(E8 &gt;= 12.7, E8 &lt;= 24), "2点式", E8 &amp; "Φ"))</f>
        <v>-</v>
      </c>
      <c r="D13" s="16" t="s">
        <v>14</v>
      </c>
      <c r="E13" s="22" t="str">
        <f>IF(AND(E8 &gt;= 5, E8 &lt;= 5.5), "5-5.5Φ", IF(AND(E8 &gt;= 6, E8 &lt;= 9.5), "6-8.5Φ", E8 &amp; "Φ"))</f>
        <v>Φ</v>
      </c>
      <c r="F13" s="18" t="str">
        <f>IF(AND(E8&gt;=3.8,E8&lt;=9.5),"¥5,600",IF(AND(E8&gt;=12.7,E8&lt;=18),"¥24,400",IF(OR(E8=10.5,E8=19),"¥17,000",IF(E8=24,"¥24,400","別途見積"))))</f>
        <v>別途見積</v>
      </c>
      <c r="G13" s="19">
        <f>IF(E8 &lt;= 4, CEILING((E6 * E7) / 16000, 1), CEILING((E6 * E7) / 32000, 1))</f>
        <v>0</v>
      </c>
      <c r="H13" s="12" t="s">
        <v>15</v>
      </c>
      <c r="I13" s="20" t="e">
        <f t="shared" si="0"/>
        <v>#VALUE!</v>
      </c>
      <c r="J13" s="21">
        <v>32000</v>
      </c>
      <c r="K13" s="21">
        <v>400</v>
      </c>
    </row>
    <row r="14" spans="1:12" ht="26.4" x14ac:dyDescent="0.45">
      <c r="B14" s="14" t="s">
        <v>16</v>
      </c>
      <c r="C14" s="15" t="str">
        <f>IF(OR(AND(E8 &gt;= 0, E8 &lt;= 10.5), E8 = 19), "-", IF(AND(E8 &gt;= 12.7, E8 &lt;= 24), "2点式", E8 &amp; "Φ"))</f>
        <v>-</v>
      </c>
      <c r="D14" s="16" t="s">
        <v>17</v>
      </c>
      <c r="E14" s="23" t="str">
        <f>IF(AND(E8 &gt;= 5, E8 &lt;= 5.5), "5-5.5Φ", IF(AND(E8 &gt;= 6, E8 &lt;= 9.5), "6-8.5Φ", E8 &amp; "Φ"))</f>
        <v>Φ</v>
      </c>
      <c r="F14" s="18">
        <v>4000</v>
      </c>
      <c r="G14" s="19">
        <f>CEILING((E6 * E7) / 40000, 1)</f>
        <v>0</v>
      </c>
      <c r="H14" s="12" t="s">
        <v>12</v>
      </c>
      <c r="I14" s="20">
        <f t="shared" si="0"/>
        <v>0</v>
      </c>
      <c r="J14" s="21">
        <v>40000</v>
      </c>
      <c r="K14" s="21">
        <v>500</v>
      </c>
    </row>
    <row r="15" spans="1:12" ht="26.4" x14ac:dyDescent="0.45">
      <c r="B15" s="14" t="s">
        <v>16</v>
      </c>
      <c r="C15" s="15" t="str">
        <f>IF(OR(AND(E8 &gt;= 0, E8 &lt;= 10.5), E8 = 19), "-", IF(AND(E8 &gt;= 12.7, E8 &lt;= 24), "2点式", E8 &amp; "Φ"))</f>
        <v>-</v>
      </c>
      <c r="D15" s="16" t="s">
        <v>18</v>
      </c>
      <c r="E15" s="22" t="str">
        <f>IF(AND(E8 &gt;= 3.8, E8 &lt;= 5.5), "4-5.5Φ", IF(AND(E8 &gt;= 6, E8 &lt;= 9.5), "6-8.5Φ", E8 &amp; "Φ"))</f>
        <v>Φ</v>
      </c>
      <c r="F15" s="18">
        <v>720</v>
      </c>
      <c r="G15" s="19">
        <f>CEILING((E6 * E7) / 6400, 1)</f>
        <v>0</v>
      </c>
      <c r="H15" s="12" t="s">
        <v>12</v>
      </c>
      <c r="I15" s="20">
        <f t="shared" si="0"/>
        <v>0</v>
      </c>
      <c r="J15" s="21">
        <v>6400</v>
      </c>
      <c r="K15" s="21">
        <v>80</v>
      </c>
    </row>
    <row r="16" spans="1:12" ht="26.4" x14ac:dyDescent="0.45">
      <c r="B16" s="14" t="s">
        <v>19</v>
      </c>
      <c r="C16" s="15" t="s">
        <v>20</v>
      </c>
      <c r="D16" s="16" t="s">
        <v>21</v>
      </c>
      <c r="E16" s="15" t="s">
        <v>20</v>
      </c>
      <c r="F16" s="24">
        <v>1580</v>
      </c>
      <c r="G16" s="19">
        <f>CEILING((E6 * E7) / 8000, 1)</f>
        <v>0</v>
      </c>
      <c r="H16" s="12" t="s">
        <v>22</v>
      </c>
      <c r="I16" s="20">
        <f t="shared" si="0"/>
        <v>0</v>
      </c>
      <c r="J16" s="21">
        <v>8000</v>
      </c>
      <c r="K16" s="21">
        <v>100</v>
      </c>
    </row>
    <row r="17" spans="2:11" ht="26.4" x14ac:dyDescent="0.45">
      <c r="B17" s="14" t="s">
        <v>16</v>
      </c>
      <c r="C17" s="15" t="str">
        <f>IF(E9 &gt;= 4, "-",
    IF(OR(AND(E8 &gt;= 0, E8 &lt;= 10.5), E8 &gt;= 19), "-",
        IF(AND(E8 &gt;= 12.7, E8 &lt;= 18, E9 &gt;= 1, E9 &lt;= 3), "アンカー用",
            E8 &amp; "Φ")))</f>
        <v>-</v>
      </c>
      <c r="D17" s="16" t="s">
        <v>23</v>
      </c>
      <c r="E17" s="15" t="s">
        <v>20</v>
      </c>
      <c r="F17" s="25" t="str">
        <f>IF(AND(E8 &gt;= 12.7, E8 &lt;= 18, E9 &lt;= 3), "¥20,400", "¥16,400")</f>
        <v>¥16,400</v>
      </c>
      <c r="G17" s="19">
        <f>CEILING((E6 * E7) / 80000, 1)</f>
        <v>0</v>
      </c>
      <c r="H17" s="12" t="s">
        <v>12</v>
      </c>
      <c r="I17" s="20">
        <f t="shared" si="0"/>
        <v>0</v>
      </c>
      <c r="J17" s="26">
        <v>80000</v>
      </c>
      <c r="K17" s="26">
        <v>1000</v>
      </c>
    </row>
    <row r="18" spans="2:11" ht="26.4" x14ac:dyDescent="0.45">
      <c r="B18" s="14" t="s">
        <v>16</v>
      </c>
      <c r="C18" s="15" t="s">
        <v>20</v>
      </c>
      <c r="D18" s="16" t="s">
        <v>24</v>
      </c>
      <c r="E18" s="15" t="s">
        <v>20</v>
      </c>
      <c r="F18" s="25">
        <v>12800</v>
      </c>
      <c r="G18" s="19">
        <f>CEILING((E6 * E7) / 80000, 1)</f>
        <v>0</v>
      </c>
      <c r="H18" s="12" t="s">
        <v>12</v>
      </c>
      <c r="I18" s="20">
        <f t="shared" si="0"/>
        <v>0</v>
      </c>
      <c r="J18" s="26">
        <v>80000</v>
      </c>
      <c r="K18" s="26">
        <v>1000</v>
      </c>
    </row>
    <row r="19" spans="2:11" ht="26.4" x14ac:dyDescent="0.45">
      <c r="D19" s="27"/>
      <c r="E19" s="28"/>
      <c r="F19" s="28"/>
      <c r="G19" s="44" t="s">
        <v>25</v>
      </c>
      <c r="H19" s="44"/>
      <c r="I19" s="20" t="e">
        <f>SUM(I12:I18)</f>
        <v>#VALUE!</v>
      </c>
    </row>
    <row r="20" spans="2:11" ht="32.4" x14ac:dyDescent="0.45">
      <c r="B20" s="1" t="s">
        <v>26</v>
      </c>
      <c r="C20" s="1"/>
      <c r="D20" s="1"/>
      <c r="I20" s="29"/>
    </row>
    <row r="21" spans="2:11" ht="26.4" x14ac:dyDescent="0.45">
      <c r="B21" s="21" t="s">
        <v>16</v>
      </c>
      <c r="C21" s="30"/>
      <c r="D21" s="16" t="s">
        <v>27</v>
      </c>
      <c r="E21" s="26"/>
      <c r="F21" s="25">
        <v>10000</v>
      </c>
      <c r="G21" s="31">
        <f>IF(E8 &gt;= 7, "-", E6 / 400)</f>
        <v>0</v>
      </c>
      <c r="H21" s="12" t="s">
        <v>12</v>
      </c>
      <c r="I21" s="20">
        <f>F21*G21</f>
        <v>0</v>
      </c>
      <c r="J21" s="21">
        <v>1200</v>
      </c>
      <c r="K21" s="32">
        <v>400</v>
      </c>
    </row>
    <row r="22" spans="2:11" ht="26.4" x14ac:dyDescent="0.45">
      <c r="D22" s="27"/>
      <c r="E22" s="28"/>
      <c r="F22" s="40" t="s">
        <v>28</v>
      </c>
      <c r="G22" s="40"/>
      <c r="H22" s="40"/>
      <c r="I22" s="20" t="e">
        <f>SUM(I12:I18,I21)</f>
        <v>#VALUE!</v>
      </c>
    </row>
  </sheetData>
  <mergeCells count="9">
    <mergeCell ref="F22:H22"/>
    <mergeCell ref="B2:K2"/>
    <mergeCell ref="B1:K1"/>
    <mergeCell ref="B6:D6"/>
    <mergeCell ref="B7:D7"/>
    <mergeCell ref="B8:D8"/>
    <mergeCell ref="B9:D9"/>
    <mergeCell ref="G19:H19"/>
    <mergeCell ref="B4:K4"/>
  </mergeCells>
  <phoneticPr fontId="2"/>
  <printOptions horizontalCentered="1"/>
  <pageMargins left="0" right="0" top="0" bottom="0"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新計算表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雄貴 長屋</dc:creator>
  <cp:lastModifiedBy>雄貴 長屋</cp:lastModifiedBy>
  <dcterms:created xsi:type="dcterms:W3CDTF">2024-08-21T08:17:44Z</dcterms:created>
  <dcterms:modified xsi:type="dcterms:W3CDTF">2024-09-30T02:04:07Z</dcterms:modified>
</cp:coreProperties>
</file>